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acovní\1_Kauzy\2017\Pojištění\ZD\Přílohy ZD\1_Vše\2_Přílohy smlouvy\"/>
    </mc:Choice>
  </mc:AlternateContent>
  <bookViews>
    <workbookView xWindow="0" yWindow="1770" windowWidth="15480" windowHeight="11400"/>
  </bookViews>
  <sheets>
    <sheet name="MVE živelní přerušení prov" sheetId="8" r:id="rId1"/>
    <sheet name="MVE strojní přerušení" sheetId="10" r:id="rId2"/>
  </sheets>
  <definedNames>
    <definedName name="klecany_aktr">'MVE živelní přerušení prov'!$F$18</definedName>
    <definedName name="klecany_b">'MVE živelní přerušení prov'!$E$18</definedName>
    <definedName name="klecany_nakl">'MVE živelní přerušení prov'!$H$18</definedName>
    <definedName name="klecany_prum">'MVE živelní přerušení prov'!$G$18</definedName>
    <definedName name="klecany_r">'MVE živelní přerušení prov'!$C$18</definedName>
    <definedName name="klecany_soucet">'MVE živelní přerušení prov'!$I$18</definedName>
    <definedName name="klecany_t">'MVE živelní přerušení prov'!$D$18</definedName>
    <definedName name="libcice_aktr">'MVE živelní přerušení prov'!$F$21</definedName>
    <definedName name="libcice_b">'MVE živelní přerušení prov'!$E$21</definedName>
    <definedName name="libcice_nakl">'MVE živelní přerušení prov'!$H$21</definedName>
    <definedName name="libcice_prum">'MVE živelní přerušení prov'!$G$21</definedName>
    <definedName name="libcice_r">'MVE živelní přerušení prov'!$C$21</definedName>
    <definedName name="libcice_soucet">'MVE živelní přerušení prov'!$I$21</definedName>
    <definedName name="libcice_t">'MVE živelní přerušení prov'!$D$21</definedName>
    <definedName name="podbaba_aktr">'MVE živelní přerušení prov'!$F$17</definedName>
    <definedName name="podbaba_b">'MVE živelní přerušení prov'!$E$17</definedName>
    <definedName name="podbaba_nakl">'MVE živelní přerušení prov'!$H$17</definedName>
    <definedName name="podbaba_prum">'MVE živelní přerušení prov'!$G$17</definedName>
    <definedName name="podbaba_r">'MVE živelní přerušení prov'!$C$17</definedName>
    <definedName name="podbaba_soucet">'MVE živelní přerušení prov'!$I$17</definedName>
    <definedName name="podbaba_t">'MVE živelní přerušení prov'!$D$17</definedName>
    <definedName name="stvanice_aktr">'MVE živelní přerušení prov'!$F$16</definedName>
    <definedName name="stvanice_b">'MVE živelní přerušení prov'!$E$16</definedName>
    <definedName name="stvanice_nakl">'MVE živelní přerušení prov'!$H$16</definedName>
    <definedName name="stvanice_prum">'MVE živelní přerušení prov'!$G$16</definedName>
    <definedName name="stvanice_r">'MVE živelní přerušení prov'!$C$16</definedName>
    <definedName name="stvanice_soucet">'MVE živelní přerušení prov'!$I$16</definedName>
    <definedName name="stvanice_t">'MVE živelní přerušení prov'!$D$16</definedName>
    <definedName name="troja_aktr">'MVE živelní přerušení prov'!$F$23</definedName>
    <definedName name="troja_b">'MVE živelní přerušení prov'!$E$23</definedName>
    <definedName name="troja_nakl">'MVE živelní přerušení prov'!$H$23</definedName>
    <definedName name="troja_prum">'MVE živelní přerušení prov'!$G$23</definedName>
    <definedName name="troja_r">'MVE živelní přerušení prov'!$C$23</definedName>
    <definedName name="troja_soucet">'MVE živelní přerušení prov'!$I$23</definedName>
    <definedName name="troja_t">'MVE živelní přerušení prov'!$D$23</definedName>
    <definedName name="vranany_aktr">'MVE živelní přerušení prov'!$F$22</definedName>
    <definedName name="vranany_b">'MVE živelní přerušení prov'!$E$22</definedName>
    <definedName name="vranany_nakl">'MVE živelní přerušení prov'!$H$22</definedName>
    <definedName name="vranany_prum">'MVE živelní přerušení prov'!$G$22</definedName>
    <definedName name="vranany_r">'MVE živelní přerušení prov'!$C$22</definedName>
    <definedName name="vranany_soucet">'MVE živelní přerušení prov'!$I$22</definedName>
    <definedName name="vranany_t">'MVE živelní přerušení prov'!$D$22</definedName>
  </definedNames>
  <calcPr calcId="152511"/>
</workbook>
</file>

<file path=xl/calcChain.xml><?xml version="1.0" encoding="utf-8"?>
<calcChain xmlns="http://schemas.openxmlformats.org/spreadsheetml/2006/main">
  <c r="G6" i="10" l="1"/>
  <c r="E11" i="10"/>
  <c r="D11" i="10"/>
  <c r="E10" i="10"/>
  <c r="D10" i="10"/>
  <c r="E9" i="10"/>
  <c r="D9" i="10"/>
  <c r="E8" i="10"/>
  <c r="D8" i="10"/>
  <c r="E7" i="10"/>
  <c r="D7" i="10"/>
  <c r="E6" i="10"/>
  <c r="D6" i="10"/>
  <c r="C11" i="10"/>
  <c r="C10" i="10"/>
  <c r="C9" i="10"/>
  <c r="C8" i="10"/>
  <c r="C7" i="10"/>
  <c r="C6" i="10"/>
  <c r="I11" i="10"/>
  <c r="I13" i="10" s="1"/>
  <c r="H11" i="10"/>
  <c r="I10" i="10"/>
  <c r="H10" i="10"/>
  <c r="G10" i="10"/>
  <c r="I9" i="10"/>
  <c r="H9" i="10"/>
  <c r="I8" i="10"/>
  <c r="H8" i="10"/>
  <c r="G8" i="10"/>
  <c r="I7" i="10"/>
  <c r="H7" i="10"/>
  <c r="G11" i="10"/>
  <c r="G9" i="10"/>
  <c r="G7" i="10"/>
  <c r="I6" i="10"/>
  <c r="H6" i="10"/>
  <c r="F26" i="8"/>
  <c r="I24" i="8"/>
  <c r="I8" i="8"/>
  <c r="G26" i="8"/>
  <c r="I23" i="8"/>
  <c r="J11" i="10" s="1"/>
  <c r="I22" i="8"/>
  <c r="J10" i="10" s="1"/>
  <c r="I21" i="8"/>
  <c r="J9" i="10" s="1"/>
  <c r="I20" i="8"/>
  <c r="I19" i="8"/>
  <c r="I18" i="8"/>
  <c r="J8" i="10" s="1"/>
  <c r="I17" i="8"/>
  <c r="J7" i="10" s="1"/>
  <c r="I16" i="8"/>
  <c r="J6" i="10" s="1"/>
  <c r="I15" i="8"/>
  <c r="I14" i="8"/>
  <c r="I13" i="8"/>
  <c r="I12" i="8"/>
  <c r="I11" i="8"/>
  <c r="I10" i="8"/>
  <c r="I9" i="8"/>
  <c r="I7" i="8"/>
  <c r="I6" i="8"/>
  <c r="H26" i="8"/>
  <c r="J13" i="10" l="1"/>
  <c r="J14" i="10" s="1"/>
  <c r="H13" i="10"/>
  <c r="I26" i="8"/>
  <c r="I27" i="8" s="1"/>
  <c r="G13" i="10"/>
</calcChain>
</file>

<file path=xl/sharedStrings.xml><?xml version="1.0" encoding="utf-8"?>
<sst xmlns="http://schemas.openxmlformats.org/spreadsheetml/2006/main" count="110" uniqueCount="70">
  <si>
    <t>MVE Loučovice</t>
  </si>
  <si>
    <t>MVE Větřní</t>
  </si>
  <si>
    <t>Název</t>
  </si>
  <si>
    <t>MVE Římov</t>
  </si>
  <si>
    <t>Rok pořízení</t>
  </si>
  <si>
    <t>MVE Veselí nad Lužnicí</t>
  </si>
  <si>
    <t>MVE Lipno</t>
  </si>
  <si>
    <t>MVE Žlutice</t>
  </si>
  <si>
    <t>MVE Humenice</t>
  </si>
  <si>
    <t>MVE Trnávka</t>
  </si>
  <si>
    <t>MVE Podbaba</t>
  </si>
  <si>
    <t>MVE Klecany</t>
  </si>
  <si>
    <t>MVE Štvanice</t>
  </si>
  <si>
    <t>MVE Lučina</t>
  </si>
  <si>
    <t>MVE Hořín</t>
  </si>
  <si>
    <t>MVE Želivka</t>
  </si>
  <si>
    <t>MVE Libčice</t>
  </si>
  <si>
    <t>MVE Vraňany</t>
  </si>
  <si>
    <t>1)</t>
  </si>
  <si>
    <t>2)</t>
  </si>
  <si>
    <t>Rok zařazení technol.části dle evidence majetku(účetnictví)</t>
  </si>
  <si>
    <t>MVE Úhlava, Nýrsko</t>
  </si>
  <si>
    <t>1989 (rekonstr. 2003)</t>
  </si>
  <si>
    <t>x</t>
  </si>
  <si>
    <t>Kaplan horiz. /ČR</t>
  </si>
  <si>
    <t>SemiKaplan horiz./ČR</t>
  </si>
  <si>
    <t>Kaplan PIT horiz./ČR</t>
  </si>
  <si>
    <t>Kaplan horiz. /Španělsko</t>
  </si>
  <si>
    <t>Počet soustrojí</t>
  </si>
  <si>
    <t>Typ turbíny/ dostupnost servisu</t>
  </si>
  <si>
    <t>Celkem průměrný roční zisk a stálé náklady</t>
  </si>
  <si>
    <t>Rezerva na zvýšený výkon</t>
  </si>
  <si>
    <t>Průměrný roční zisk - tj. zisk po zohlednění případného omezení provozu (odstávky z důvodu oprav, rekonstrukce apod.). Výpočet proveden za období 5 let.</t>
  </si>
  <si>
    <t>Průměrný roční zisk 1)</t>
  </si>
  <si>
    <t>Rok zařazení technol. části dle evidence majetku (účetnictví)</t>
  </si>
  <si>
    <t>Pojistná částka strojního přerušení provozu</t>
  </si>
  <si>
    <t xml:space="preserve">Celkem roční údaje ke strojní pojištění provozu </t>
  </si>
  <si>
    <t>Celkem roční údaje k živelnímu přerušení provozu</t>
  </si>
  <si>
    <t>Pojistná částka živelního přerušení provozu</t>
  </si>
  <si>
    <t>MVE Troja</t>
  </si>
  <si>
    <t>Průměrné roční stálé náklady - jedná se o odhad nákladů, které by musely být hrazeny i v době strojního nebo živelního přerušení provozu.</t>
  </si>
  <si>
    <t>Průměrné roční stálé náklady 2)</t>
  </si>
  <si>
    <t>MVE České Údolí</t>
  </si>
  <si>
    <t>1989 (TZ 2011)</t>
  </si>
  <si>
    <t>1986 (rekonstr.
2011)</t>
  </si>
  <si>
    <t>2012 (TZ 2013)</t>
  </si>
  <si>
    <t>2001 (TZ 2014)</t>
  </si>
  <si>
    <t>1914 (rekonstr. 2003)</t>
  </si>
  <si>
    <t>2003 (TZ 2005, 2009, 2011, 2013)</t>
  </si>
  <si>
    <t>Poř. číslo</t>
  </si>
  <si>
    <t>Seznam MVE k živelnímu přerušení provozu (požár, povodeň)</t>
  </si>
  <si>
    <t>Seznam MVE ke strojnímu přerušení provozu</t>
  </si>
  <si>
    <t>Příloha č. 6</t>
  </si>
  <si>
    <t>Zisk v roce 2016</t>
  </si>
  <si>
    <t>2011 (TZ 2014)</t>
  </si>
  <si>
    <t>2000 (rekonstr. 2014)</t>
  </si>
  <si>
    <t>1997 (TZ 2012)</t>
  </si>
  <si>
    <t>1997 (rekonstr. 2003, 2014)</t>
  </si>
  <si>
    <t>2014 (TZ 2015)</t>
  </si>
  <si>
    <t>2001 (rekonstr. 2003, 2016)</t>
  </si>
  <si>
    <t>2001 (TZ 2011, 2013, 2016)</t>
  </si>
  <si>
    <t>2004 (TZ 2010)</t>
  </si>
  <si>
    <t>1998 (oprava 2003, rekonstr. 2014)</t>
  </si>
  <si>
    <t>1998 (TZ 2010, 2014, 2015, 2016)</t>
  </si>
  <si>
    <t>2006 (TZ 2009, 2010)</t>
  </si>
  <si>
    <t>2009 (TZ 2010, 2012)</t>
  </si>
  <si>
    <t>1996 (rekonstr. 2016)</t>
  </si>
  <si>
    <t>Údaje k pojištění živelního přerušení provozu 
(v Kč)</t>
  </si>
  <si>
    <t>Údaje k pojištění strojního přerušení provozu
(v Kč)</t>
  </si>
  <si>
    <t>Příloha č. 5 a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</si>
</sst>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\ _K_č_-;\-* #,##0\ _K_č_-;_-* &quot;-&quot;\ _K_č_-;_-@_-"/>
    <numFmt numFmtId="43" formatCode="_-* #,##0.00\ _K_č_-;\-* #,##0.00\ _K_č_-;_-* &quot;-&quot;??\ _K_č_-;_-@_-"/>
    <numFmt numFmtId="164" formatCode="#,##0_ ;\-#,##0\ "/>
  </numFmts>
  <fonts count="18">
    <font>
      <sz val="10"/>
      <name val="Arial CE"/>
      <charset val="238"/>
    </font>
    <font>
      <sz val="8"/>
      <name val="Arial CE"/>
      <charset val="238"/>
    </font>
    <font>
      <sz val="9"/>
      <name val="Arial CE"/>
      <charset val="238"/>
    </font>
    <font>
      <sz val="11"/>
      <name val="Arial CE"/>
      <charset val="238"/>
    </font>
    <font>
      <sz val="10"/>
      <name val="Arial CE"/>
      <charset val="238"/>
    </font>
    <font>
      <sz val="12"/>
      <name val="Arial CE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sz val="9"/>
      <name val="Koop Office"/>
      <charset val="238"/>
    </font>
    <font>
      <b/>
      <sz val="11"/>
      <name val="Koop Office"/>
      <charset val="238"/>
    </font>
    <font>
      <b/>
      <sz val="12"/>
      <name val="Koop Office"/>
      <charset val="238"/>
    </font>
    <font>
      <b/>
      <i/>
      <sz val="9"/>
      <name val="Koop Office"/>
      <charset val="238"/>
    </font>
    <font>
      <b/>
      <sz val="14"/>
      <name val="Koop Office"/>
      <charset val="238"/>
    </font>
    <font>
      <sz val="8"/>
      <name val="Koop Office"/>
      <charset val="238"/>
    </font>
    <font>
      <sz val="11"/>
      <name val="Koop Office"/>
      <charset val="238"/>
    </font>
    <font>
      <sz val="10"/>
      <name val="Koop Office"/>
      <charset val="238"/>
    </font>
    <font>
      <b/>
      <i/>
      <sz val="10"/>
      <name val="Koop Office"/>
      <charset val="238"/>
    </font>
    <font>
      <b/>
      <sz val="10"/>
      <name val="Koop Offi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43" fontId="5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9" fillId="0" borderId="1" xfId="0" applyFont="1" applyFill="1" applyBorder="1" applyAlignment="1">
      <alignment vertical="center"/>
    </xf>
    <xf numFmtId="0" fontId="14" fillId="0" borderId="2" xfId="0" applyFont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5" fillId="0" borderId="0" xfId="0" applyFont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14" fillId="2" borderId="9" xfId="0" applyFont="1" applyFill="1" applyBorder="1" applyAlignment="1">
      <alignment vertical="center"/>
    </xf>
    <xf numFmtId="0" fontId="9" fillId="0" borderId="0" xfId="0" applyFont="1" applyAlignment="1">
      <alignment vertical="center" wrapText="1"/>
    </xf>
    <xf numFmtId="0" fontId="15" fillId="0" borderId="0" xfId="0" applyFont="1" applyAlignment="1">
      <alignment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vertical="center"/>
    </xf>
    <xf numFmtId="0" fontId="14" fillId="0" borderId="10" xfId="0" applyFont="1" applyBorder="1" applyAlignment="1">
      <alignment horizontal="center" vertical="center" wrapText="1"/>
    </xf>
    <xf numFmtId="41" fontId="9" fillId="0" borderId="11" xfId="0" applyNumberFormat="1" applyFont="1" applyBorder="1" applyAlignment="1">
      <alignment horizontal="center" vertical="center"/>
    </xf>
    <xf numFmtId="41" fontId="9" fillId="0" borderId="12" xfId="0" applyNumberFormat="1" applyFont="1" applyBorder="1" applyAlignment="1">
      <alignment horizontal="center" vertical="center" wrapText="1"/>
    </xf>
    <xf numFmtId="41" fontId="15" fillId="0" borderId="13" xfId="0" applyNumberFormat="1" applyFont="1" applyBorder="1" applyAlignment="1">
      <alignment horizontal="center" vertical="center" wrapText="1"/>
    </xf>
    <xf numFmtId="41" fontId="15" fillId="0" borderId="14" xfId="0" applyNumberFormat="1" applyFont="1" applyBorder="1" applyAlignment="1">
      <alignment horizontal="center" vertical="center" wrapText="1"/>
    </xf>
    <xf numFmtId="41" fontId="15" fillId="0" borderId="15" xfId="0" applyNumberFormat="1" applyFont="1" applyBorder="1" applyAlignment="1">
      <alignment horizontal="center" vertical="center" wrapText="1"/>
    </xf>
    <xf numFmtId="164" fontId="9" fillId="0" borderId="5" xfId="0" applyNumberFormat="1" applyFont="1" applyBorder="1" applyAlignment="1">
      <alignment horizontal="center" vertical="center"/>
    </xf>
    <xf numFmtId="3" fontId="8" fillId="0" borderId="4" xfId="0" applyNumberFormat="1" applyFont="1" applyBorder="1" applyAlignment="1">
      <alignment horizontal="center" vertical="center"/>
    </xf>
    <xf numFmtId="3" fontId="9" fillId="0" borderId="21" xfId="0" applyNumberFormat="1" applyFont="1" applyBorder="1" applyAlignment="1">
      <alignment horizontal="center" vertical="center"/>
    </xf>
    <xf numFmtId="3" fontId="8" fillId="0" borderId="3" xfId="0" applyNumberFormat="1" applyFont="1" applyBorder="1" applyAlignment="1">
      <alignment horizontal="center" vertical="center"/>
    </xf>
    <xf numFmtId="3" fontId="9" fillId="0" borderId="16" xfId="0" applyNumberFormat="1" applyFont="1" applyBorder="1" applyAlignment="1">
      <alignment horizontal="center" vertical="center"/>
    </xf>
    <xf numFmtId="3" fontId="8" fillId="0" borderId="8" xfId="0" applyNumberFormat="1" applyFont="1" applyBorder="1" applyAlignment="1">
      <alignment horizontal="center" vertical="center"/>
    </xf>
    <xf numFmtId="3" fontId="9" fillId="0" borderId="22" xfId="0" applyNumberFormat="1" applyFont="1" applyBorder="1" applyAlignment="1">
      <alignment horizontal="center" vertical="center"/>
    </xf>
    <xf numFmtId="3" fontId="9" fillId="0" borderId="24" xfId="0" applyNumberFormat="1" applyFont="1" applyBorder="1" applyAlignment="1">
      <alignment horizontal="center" vertical="center"/>
    </xf>
    <xf numFmtId="3" fontId="9" fillId="0" borderId="4" xfId="0" applyNumberFormat="1" applyFont="1" applyBorder="1" applyAlignment="1">
      <alignment horizontal="left" vertical="center"/>
    </xf>
    <xf numFmtId="3" fontId="9" fillId="0" borderId="3" xfId="0" applyNumberFormat="1" applyFont="1" applyBorder="1" applyAlignment="1">
      <alignment horizontal="left" vertical="center"/>
    </xf>
    <xf numFmtId="3" fontId="9" fillId="0" borderId="3" xfId="0" applyNumberFormat="1" applyFont="1" applyFill="1" applyBorder="1" applyAlignment="1">
      <alignment horizontal="left" vertical="center" wrapText="1"/>
    </xf>
    <xf numFmtId="3" fontId="9" fillId="0" borderId="3" xfId="0" applyNumberFormat="1" applyFont="1" applyFill="1" applyBorder="1" applyAlignment="1">
      <alignment horizontal="left" vertical="center"/>
    </xf>
    <xf numFmtId="3" fontId="9" fillId="0" borderId="26" xfId="0" applyNumberFormat="1" applyFont="1" applyBorder="1" applyAlignment="1">
      <alignment horizontal="left" vertical="center"/>
    </xf>
    <xf numFmtId="3" fontId="14" fillId="2" borderId="9" xfId="0" applyNumberFormat="1" applyFont="1" applyFill="1" applyBorder="1" applyAlignment="1">
      <alignment horizontal="left" vertical="center"/>
    </xf>
    <xf numFmtId="0" fontId="9" fillId="0" borderId="0" xfId="0" applyNumberFormat="1" applyFont="1" applyAlignment="1">
      <alignment horizontal="center" vertical="center" wrapText="1"/>
    </xf>
    <xf numFmtId="0" fontId="8" fillId="0" borderId="0" xfId="0" applyNumberFormat="1" applyFont="1" applyAlignment="1">
      <alignment vertical="center"/>
    </xf>
    <xf numFmtId="0" fontId="14" fillId="0" borderId="38" xfId="0" applyNumberFormat="1" applyFont="1" applyBorder="1" applyAlignment="1">
      <alignment horizontal="center" vertical="center" wrapText="1"/>
    </xf>
    <xf numFmtId="0" fontId="14" fillId="0" borderId="39" xfId="0" applyNumberFormat="1" applyFont="1" applyBorder="1" applyAlignment="1">
      <alignment horizontal="center" vertical="center" wrapText="1"/>
    </xf>
    <xf numFmtId="0" fontId="14" fillId="0" borderId="40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vertical="center"/>
    </xf>
    <xf numFmtId="0" fontId="8" fillId="0" borderId="0" xfId="0" applyNumberFormat="1" applyFont="1" applyAlignment="1">
      <alignment horizontal="center" vertical="center" wrapText="1"/>
    </xf>
    <xf numFmtId="0" fontId="14" fillId="0" borderId="43" xfId="0" applyNumberFormat="1" applyFont="1" applyBorder="1" applyAlignment="1">
      <alignment horizontal="center" vertical="center" wrapText="1"/>
    </xf>
    <xf numFmtId="0" fontId="14" fillId="0" borderId="44" xfId="0" applyNumberFormat="1" applyFont="1" applyBorder="1" applyAlignment="1">
      <alignment horizontal="center" vertical="center" wrapText="1"/>
    </xf>
    <xf numFmtId="0" fontId="14" fillId="0" borderId="45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center" vertical="center" wrapText="1"/>
    </xf>
    <xf numFmtId="3" fontId="9" fillId="0" borderId="21" xfId="0" applyNumberFormat="1" applyFont="1" applyFill="1" applyBorder="1" applyAlignment="1">
      <alignment horizontal="right" vertical="center"/>
    </xf>
    <xf numFmtId="3" fontId="9" fillId="0" borderId="17" xfId="0" applyNumberFormat="1" applyFont="1" applyFill="1" applyBorder="1" applyAlignment="1">
      <alignment horizontal="right" vertical="center"/>
    </xf>
    <xf numFmtId="3" fontId="9" fillId="0" borderId="16" xfId="0" applyNumberFormat="1" applyFont="1" applyBorder="1" applyAlignment="1">
      <alignment horizontal="right" vertical="center"/>
    </xf>
    <xf numFmtId="3" fontId="9" fillId="0" borderId="18" xfId="0" applyNumberFormat="1" applyFont="1" applyBorder="1" applyAlignment="1">
      <alignment horizontal="right" vertical="center"/>
    </xf>
    <xf numFmtId="3" fontId="9" fillId="0" borderId="16" xfId="0" applyNumberFormat="1" applyFont="1" applyFill="1" applyBorder="1" applyAlignment="1">
      <alignment horizontal="right" vertical="center"/>
    </xf>
    <xf numFmtId="3" fontId="9" fillId="0" borderId="18" xfId="0" applyNumberFormat="1" applyFont="1" applyFill="1" applyBorder="1" applyAlignment="1">
      <alignment horizontal="right" vertical="center"/>
    </xf>
    <xf numFmtId="3" fontId="9" fillId="0" borderId="22" xfId="0" applyNumberFormat="1" applyFont="1" applyBorder="1" applyAlignment="1">
      <alignment horizontal="right" vertical="center"/>
    </xf>
    <xf numFmtId="3" fontId="9" fillId="0" borderId="23" xfId="0" applyNumberFormat="1" applyFont="1" applyBorder="1" applyAlignment="1">
      <alignment horizontal="right" vertical="center"/>
    </xf>
    <xf numFmtId="3" fontId="9" fillId="0" borderId="24" xfId="0" applyNumberFormat="1" applyFont="1" applyBorder="1" applyAlignment="1">
      <alignment horizontal="right" vertical="center"/>
    </xf>
    <xf numFmtId="3" fontId="9" fillId="0" borderId="25" xfId="0" applyNumberFormat="1" applyFont="1" applyBorder="1" applyAlignment="1">
      <alignment horizontal="right" vertical="center"/>
    </xf>
    <xf numFmtId="3" fontId="10" fillId="2" borderId="5" xfId="0" applyNumberFormat="1" applyFont="1" applyFill="1" applyBorder="1" applyAlignment="1">
      <alignment horizontal="right" vertical="center"/>
    </xf>
    <xf numFmtId="3" fontId="10" fillId="2" borderId="9" xfId="0" applyNumberFormat="1" applyFont="1" applyFill="1" applyBorder="1" applyAlignment="1">
      <alignment horizontal="right" vertical="center"/>
    </xf>
    <xf numFmtId="164" fontId="9" fillId="0" borderId="16" xfId="0" applyNumberFormat="1" applyFont="1" applyBorder="1" applyAlignment="1">
      <alignment horizontal="right" vertical="center"/>
    </xf>
    <xf numFmtId="164" fontId="9" fillId="0" borderId="17" xfId="0" applyNumberFormat="1" applyFont="1" applyBorder="1" applyAlignment="1">
      <alignment horizontal="right" vertical="center"/>
    </xf>
    <xf numFmtId="164" fontId="9" fillId="0" borderId="18" xfId="0" applyNumberFormat="1" applyFont="1" applyBorder="1" applyAlignment="1">
      <alignment horizontal="right" vertical="center"/>
    </xf>
    <xf numFmtId="164" fontId="9" fillId="0" borderId="19" xfId="0" applyNumberFormat="1" applyFont="1" applyBorder="1" applyAlignment="1">
      <alignment horizontal="right" vertical="center"/>
    </xf>
    <xf numFmtId="164" fontId="9" fillId="0" borderId="20" xfId="0" applyNumberFormat="1" applyFont="1" applyBorder="1" applyAlignment="1">
      <alignment horizontal="right" vertical="center"/>
    </xf>
    <xf numFmtId="164" fontId="9" fillId="0" borderId="5" xfId="0" applyNumberFormat="1" applyFont="1" applyBorder="1" applyAlignment="1">
      <alignment horizontal="right" vertical="center"/>
    </xf>
    <xf numFmtId="164" fontId="9" fillId="0" borderId="9" xfId="0" applyNumberFormat="1" applyFont="1" applyBorder="1" applyAlignment="1">
      <alignment horizontal="right" vertical="center"/>
    </xf>
    <xf numFmtId="164" fontId="10" fillId="2" borderId="5" xfId="0" applyNumberFormat="1" applyFont="1" applyFill="1" applyBorder="1" applyAlignment="1">
      <alignment horizontal="right" vertical="center"/>
    </xf>
    <xf numFmtId="164" fontId="10" fillId="2" borderId="9" xfId="0" applyNumberFormat="1" applyFont="1" applyFill="1" applyBorder="1" applyAlignment="1">
      <alignment horizontal="right" vertical="center"/>
    </xf>
    <xf numFmtId="3" fontId="10" fillId="2" borderId="5" xfId="0" applyNumberFormat="1" applyFont="1" applyFill="1" applyBorder="1" applyAlignment="1">
      <alignment horizontal="left" vertical="center"/>
    </xf>
    <xf numFmtId="3" fontId="10" fillId="2" borderId="32" xfId="0" applyNumberFormat="1" applyFont="1" applyFill="1" applyBorder="1" applyAlignment="1">
      <alignment horizontal="left" vertical="center"/>
    </xf>
    <xf numFmtId="3" fontId="10" fillId="2" borderId="33" xfId="0" applyNumberFormat="1" applyFont="1" applyFill="1" applyBorder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16" fillId="2" borderId="41" xfId="0" applyNumberFormat="1" applyFont="1" applyFill="1" applyBorder="1" applyAlignment="1">
      <alignment horizontal="center" vertical="center" wrapText="1"/>
    </xf>
    <xf numFmtId="0" fontId="16" fillId="2" borderId="42" xfId="0" applyNumberFormat="1" applyFont="1" applyFill="1" applyBorder="1" applyAlignment="1">
      <alignment horizontal="center" vertical="center" wrapText="1"/>
    </xf>
    <xf numFmtId="0" fontId="16" fillId="2" borderId="27" xfId="0" applyFont="1" applyFill="1" applyBorder="1" applyAlignment="1">
      <alignment horizontal="center" vertical="center"/>
    </xf>
    <xf numFmtId="0" fontId="16" fillId="2" borderId="28" xfId="0" applyFont="1" applyFill="1" applyBorder="1" applyAlignment="1">
      <alignment horizontal="center" vertical="center"/>
    </xf>
    <xf numFmtId="0" fontId="16" fillId="2" borderId="29" xfId="0" applyNumberFormat="1" applyFont="1" applyFill="1" applyBorder="1" applyAlignment="1">
      <alignment horizontal="center" vertical="center" wrapText="1"/>
    </xf>
    <xf numFmtId="0" fontId="16" fillId="2" borderId="30" xfId="0" applyNumberFormat="1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6" fillId="2" borderId="31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6" fillId="2" borderId="32" xfId="0" applyFont="1" applyFill="1" applyBorder="1" applyAlignment="1">
      <alignment horizontal="center" vertical="center" wrapText="1"/>
    </xf>
    <xf numFmtId="0" fontId="16" fillId="2" borderId="33" xfId="0" applyFont="1" applyFill="1" applyBorder="1" applyAlignment="1">
      <alignment horizontal="center" vertical="center" wrapText="1"/>
    </xf>
    <xf numFmtId="3" fontId="9" fillId="0" borderId="6" xfId="0" applyNumberFormat="1" applyFont="1" applyBorder="1" applyAlignment="1">
      <alignment horizontal="left" vertical="center"/>
    </xf>
    <xf numFmtId="3" fontId="9" fillId="0" borderId="34" xfId="0" applyNumberFormat="1" applyFont="1" applyBorder="1" applyAlignment="1">
      <alignment horizontal="left" vertical="center"/>
    </xf>
    <xf numFmtId="3" fontId="9" fillId="0" borderId="35" xfId="0" applyNumberFormat="1" applyFont="1" applyBorder="1" applyAlignment="1">
      <alignment horizontal="left" vertical="center"/>
    </xf>
    <xf numFmtId="0" fontId="11" fillId="2" borderId="6" xfId="0" applyFont="1" applyFill="1" applyBorder="1" applyAlignment="1">
      <alignment horizontal="center" vertical="center" wrapText="1"/>
    </xf>
    <xf numFmtId="0" fontId="11" fillId="2" borderId="2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left" vertical="center"/>
    </xf>
    <xf numFmtId="0" fontId="10" fillId="2" borderId="32" xfId="0" applyFont="1" applyFill="1" applyBorder="1" applyAlignment="1">
      <alignment horizontal="left" vertical="center"/>
    </xf>
    <xf numFmtId="0" fontId="10" fillId="2" borderId="33" xfId="0" applyFont="1" applyFill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0" fontId="9" fillId="0" borderId="32" xfId="0" applyFont="1" applyBorder="1" applyAlignment="1">
      <alignment horizontal="left" vertical="center"/>
    </xf>
    <xf numFmtId="0" fontId="16" fillId="2" borderId="29" xfId="0" applyFont="1" applyFill="1" applyBorder="1" applyAlignment="1">
      <alignment horizontal="center" vertical="center" wrapText="1"/>
    </xf>
    <xf numFmtId="0" fontId="16" fillId="2" borderId="30" xfId="0" applyFont="1" applyFill="1" applyBorder="1" applyAlignment="1">
      <alignment horizontal="center" vertical="center" wrapText="1"/>
    </xf>
    <xf numFmtId="0" fontId="16" fillId="2" borderId="36" xfId="0" applyFont="1" applyFill="1" applyBorder="1" applyAlignment="1">
      <alignment horizontal="center" vertical="center" wrapText="1"/>
    </xf>
    <xf numFmtId="0" fontId="16" fillId="2" borderId="37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3"/>
  <sheetViews>
    <sheetView tabSelected="1" zoomScale="95" zoomScaleNormal="95" workbookViewId="0">
      <selection activeCell="M8" sqref="M8"/>
    </sheetView>
  </sheetViews>
  <sheetFormatPr defaultRowHeight="12"/>
  <cols>
    <col min="1" max="1" width="7.5703125" style="1" customWidth="1"/>
    <col min="2" max="2" width="22.28515625" style="6" customWidth="1"/>
    <col min="3" max="3" width="15.28515625" style="56" customWidth="1"/>
    <col min="4" max="4" width="13.5703125" style="61" customWidth="1"/>
    <col min="5" max="5" width="10.42578125" style="1" customWidth="1"/>
    <col min="6" max="8" width="14" style="3" customWidth="1"/>
    <col min="9" max="9" width="16" style="2" customWidth="1"/>
    <col min="10" max="10" width="16.28515625" style="1" bestFit="1" customWidth="1"/>
    <col min="11" max="16384" width="9.140625" style="1"/>
  </cols>
  <sheetData>
    <row r="1" spans="1:9" ht="18" customHeight="1">
      <c r="A1" s="11"/>
      <c r="B1" s="10"/>
      <c r="C1" s="51"/>
      <c r="D1" s="51"/>
      <c r="F1" s="1"/>
      <c r="G1" s="1"/>
      <c r="H1" s="1"/>
      <c r="I1" s="19" t="s">
        <v>69</v>
      </c>
    </row>
    <row r="2" spans="1:9" s="8" customFormat="1" ht="27" customHeight="1">
      <c r="A2" s="86" t="s">
        <v>50</v>
      </c>
      <c r="B2" s="86"/>
      <c r="C2" s="86"/>
      <c r="D2" s="86"/>
      <c r="E2" s="86"/>
      <c r="F2" s="86"/>
      <c r="G2" s="86"/>
      <c r="H2" s="86"/>
      <c r="I2" s="86"/>
    </row>
    <row r="3" spans="1:9" ht="12.75" thickBot="1">
      <c r="A3" s="10"/>
      <c r="B3" s="13"/>
      <c r="C3" s="52"/>
      <c r="D3" s="57"/>
      <c r="E3" s="10"/>
      <c r="F3" s="11"/>
      <c r="G3" s="11"/>
      <c r="H3" s="11"/>
      <c r="I3" s="12"/>
    </row>
    <row r="4" spans="1:9" s="5" customFormat="1" ht="48.75" customHeight="1" thickBot="1">
      <c r="A4" s="103" t="s">
        <v>49</v>
      </c>
      <c r="B4" s="91" t="s">
        <v>2</v>
      </c>
      <c r="C4" s="93" t="s">
        <v>4</v>
      </c>
      <c r="D4" s="89" t="s">
        <v>20</v>
      </c>
      <c r="E4" s="95" t="s">
        <v>28</v>
      </c>
      <c r="F4" s="97" t="s">
        <v>67</v>
      </c>
      <c r="G4" s="98"/>
      <c r="H4" s="98"/>
      <c r="I4" s="99"/>
    </row>
    <row r="5" spans="1:9" s="5" customFormat="1" ht="59.25" customHeight="1" thickBot="1">
      <c r="A5" s="104"/>
      <c r="B5" s="92"/>
      <c r="C5" s="94"/>
      <c r="D5" s="90"/>
      <c r="E5" s="96"/>
      <c r="F5" s="22" t="s">
        <v>53</v>
      </c>
      <c r="G5" s="23" t="s">
        <v>33</v>
      </c>
      <c r="H5" s="23" t="s">
        <v>41</v>
      </c>
      <c r="I5" s="24" t="s">
        <v>30</v>
      </c>
    </row>
    <row r="6" spans="1:9" s="4" customFormat="1" ht="35.25" customHeight="1">
      <c r="A6" s="38">
        <v>1</v>
      </c>
      <c r="B6" s="45" t="s">
        <v>3</v>
      </c>
      <c r="C6" s="53" t="s">
        <v>44</v>
      </c>
      <c r="D6" s="58" t="s">
        <v>54</v>
      </c>
      <c r="E6" s="39" t="s">
        <v>23</v>
      </c>
      <c r="F6" s="62">
        <v>15771000</v>
      </c>
      <c r="G6" s="62">
        <v>14250000</v>
      </c>
      <c r="H6" s="62">
        <v>2212000</v>
      </c>
      <c r="I6" s="63">
        <f>G6+H6</f>
        <v>16462000</v>
      </c>
    </row>
    <row r="7" spans="1:9" s="4" customFormat="1" ht="35.25" customHeight="1">
      <c r="A7" s="40">
        <v>2</v>
      </c>
      <c r="B7" s="46" t="s">
        <v>8</v>
      </c>
      <c r="C7" s="54">
        <v>1991</v>
      </c>
      <c r="D7" s="59">
        <v>2007</v>
      </c>
      <c r="E7" s="41" t="s">
        <v>23</v>
      </c>
      <c r="F7" s="64">
        <v>-13000</v>
      </c>
      <c r="G7" s="64">
        <v>65000</v>
      </c>
      <c r="H7" s="64">
        <v>127000</v>
      </c>
      <c r="I7" s="65">
        <f>G7+H7</f>
        <v>192000</v>
      </c>
    </row>
    <row r="8" spans="1:9" s="4" customFormat="1" ht="35.25" customHeight="1">
      <c r="A8" s="40">
        <v>3</v>
      </c>
      <c r="B8" s="47" t="s">
        <v>5</v>
      </c>
      <c r="C8" s="54">
        <v>1996</v>
      </c>
      <c r="D8" s="59">
        <v>1996</v>
      </c>
      <c r="E8" s="41" t="s">
        <v>23</v>
      </c>
      <c r="F8" s="64">
        <v>1497000</v>
      </c>
      <c r="G8" s="64">
        <v>1100000</v>
      </c>
      <c r="H8" s="66">
        <v>110000</v>
      </c>
      <c r="I8" s="67">
        <f t="shared" ref="I8:I22" si="0">G8+H8</f>
        <v>1210000</v>
      </c>
    </row>
    <row r="9" spans="1:9" s="4" customFormat="1" ht="35.25" customHeight="1">
      <c r="A9" s="40">
        <v>4</v>
      </c>
      <c r="B9" s="48" t="s">
        <v>6</v>
      </c>
      <c r="C9" s="54" t="s">
        <v>55</v>
      </c>
      <c r="D9" s="59" t="s">
        <v>46</v>
      </c>
      <c r="E9" s="41" t="s">
        <v>23</v>
      </c>
      <c r="F9" s="64">
        <v>6014000</v>
      </c>
      <c r="G9" s="64">
        <v>5000000</v>
      </c>
      <c r="H9" s="64">
        <v>1502000</v>
      </c>
      <c r="I9" s="65">
        <f t="shared" si="0"/>
        <v>6502000</v>
      </c>
    </row>
    <row r="10" spans="1:9" s="4" customFormat="1" ht="35.25" customHeight="1">
      <c r="A10" s="40">
        <v>5</v>
      </c>
      <c r="B10" s="46" t="s">
        <v>0</v>
      </c>
      <c r="C10" s="54">
        <v>2002</v>
      </c>
      <c r="D10" s="59">
        <v>2002</v>
      </c>
      <c r="E10" s="41" t="s">
        <v>23</v>
      </c>
      <c r="F10" s="64">
        <v>387000</v>
      </c>
      <c r="G10" s="64">
        <v>350000</v>
      </c>
      <c r="H10" s="64">
        <v>146000</v>
      </c>
      <c r="I10" s="65">
        <f t="shared" si="0"/>
        <v>496000</v>
      </c>
    </row>
    <row r="11" spans="1:9" s="4" customFormat="1" ht="35.25" customHeight="1">
      <c r="A11" s="40">
        <v>6</v>
      </c>
      <c r="B11" s="46" t="s">
        <v>1</v>
      </c>
      <c r="C11" s="54">
        <v>1999</v>
      </c>
      <c r="D11" s="59">
        <v>2000</v>
      </c>
      <c r="E11" s="41" t="s">
        <v>23</v>
      </c>
      <c r="F11" s="64">
        <v>337000</v>
      </c>
      <c r="G11" s="64">
        <v>400000</v>
      </c>
      <c r="H11" s="64">
        <v>146000</v>
      </c>
      <c r="I11" s="65">
        <f t="shared" si="0"/>
        <v>546000</v>
      </c>
    </row>
    <row r="12" spans="1:9" s="4" customFormat="1" ht="35.25" customHeight="1">
      <c r="A12" s="40">
        <v>7</v>
      </c>
      <c r="B12" s="47" t="s">
        <v>21</v>
      </c>
      <c r="C12" s="54" t="s">
        <v>66</v>
      </c>
      <c r="D12" s="59">
        <v>2016</v>
      </c>
      <c r="E12" s="41" t="s">
        <v>23</v>
      </c>
      <c r="F12" s="64">
        <v>2557000</v>
      </c>
      <c r="G12" s="64">
        <v>3100000</v>
      </c>
      <c r="H12" s="64">
        <v>1355000</v>
      </c>
      <c r="I12" s="65">
        <f t="shared" si="0"/>
        <v>4455000</v>
      </c>
    </row>
    <row r="13" spans="1:9" s="4" customFormat="1" ht="35.25" customHeight="1">
      <c r="A13" s="40">
        <v>8</v>
      </c>
      <c r="B13" s="48" t="s">
        <v>13</v>
      </c>
      <c r="C13" s="54">
        <v>1996</v>
      </c>
      <c r="D13" s="59">
        <v>1997</v>
      </c>
      <c r="E13" s="41" t="s">
        <v>23</v>
      </c>
      <c r="F13" s="64">
        <v>937000</v>
      </c>
      <c r="G13" s="64">
        <v>910000</v>
      </c>
      <c r="H13" s="64">
        <v>146000</v>
      </c>
      <c r="I13" s="65">
        <f t="shared" si="0"/>
        <v>1056000</v>
      </c>
    </row>
    <row r="14" spans="1:9" s="4" customFormat="1" ht="35.25" customHeight="1">
      <c r="A14" s="40">
        <v>9</v>
      </c>
      <c r="B14" s="48" t="s">
        <v>7</v>
      </c>
      <c r="C14" s="54">
        <v>1997</v>
      </c>
      <c r="D14" s="59">
        <v>1997</v>
      </c>
      <c r="E14" s="41" t="s">
        <v>23</v>
      </c>
      <c r="F14" s="64">
        <v>1200000</v>
      </c>
      <c r="G14" s="64">
        <v>1050000</v>
      </c>
      <c r="H14" s="64">
        <v>146000</v>
      </c>
      <c r="I14" s="65">
        <f t="shared" si="0"/>
        <v>1196000</v>
      </c>
    </row>
    <row r="15" spans="1:9" s="4" customFormat="1" ht="35.25" customHeight="1">
      <c r="A15" s="40">
        <v>10</v>
      </c>
      <c r="B15" s="48" t="s">
        <v>9</v>
      </c>
      <c r="C15" s="54">
        <v>1997</v>
      </c>
      <c r="D15" s="59" t="s">
        <v>56</v>
      </c>
      <c r="E15" s="41" t="s">
        <v>23</v>
      </c>
      <c r="F15" s="64">
        <v>1295000</v>
      </c>
      <c r="G15" s="64">
        <v>1330000</v>
      </c>
      <c r="H15" s="64">
        <v>146000</v>
      </c>
      <c r="I15" s="65">
        <f t="shared" si="0"/>
        <v>1476000</v>
      </c>
    </row>
    <row r="16" spans="1:9" s="4" customFormat="1" ht="51.75" customHeight="1">
      <c r="A16" s="40">
        <v>11</v>
      </c>
      <c r="B16" s="48" t="s">
        <v>12</v>
      </c>
      <c r="C16" s="54" t="s">
        <v>47</v>
      </c>
      <c r="D16" s="59" t="s">
        <v>48</v>
      </c>
      <c r="E16" s="41">
        <v>3</v>
      </c>
      <c r="F16" s="64">
        <v>29504000</v>
      </c>
      <c r="G16" s="64">
        <v>37300000</v>
      </c>
      <c r="H16" s="64">
        <v>2500000</v>
      </c>
      <c r="I16" s="65">
        <f t="shared" si="0"/>
        <v>39800000</v>
      </c>
    </row>
    <row r="17" spans="1:10" s="4" customFormat="1" ht="35.25" customHeight="1">
      <c r="A17" s="40">
        <v>12</v>
      </c>
      <c r="B17" s="48" t="s">
        <v>10</v>
      </c>
      <c r="C17" s="54" t="s">
        <v>57</v>
      </c>
      <c r="D17" s="59" t="s">
        <v>58</v>
      </c>
      <c r="E17" s="41">
        <v>2</v>
      </c>
      <c r="F17" s="64">
        <v>16223000</v>
      </c>
      <c r="G17" s="64">
        <v>13500000</v>
      </c>
      <c r="H17" s="64">
        <v>2966000</v>
      </c>
      <c r="I17" s="65">
        <f t="shared" si="0"/>
        <v>16466000</v>
      </c>
    </row>
    <row r="18" spans="1:10" s="4" customFormat="1" ht="42.75">
      <c r="A18" s="40">
        <v>13</v>
      </c>
      <c r="B18" s="48" t="s">
        <v>11</v>
      </c>
      <c r="C18" s="54" t="s">
        <v>59</v>
      </c>
      <c r="D18" s="59" t="s">
        <v>60</v>
      </c>
      <c r="E18" s="41">
        <v>2</v>
      </c>
      <c r="F18" s="64">
        <v>-3864000</v>
      </c>
      <c r="G18" s="64">
        <v>9200000</v>
      </c>
      <c r="H18" s="64">
        <v>3314000</v>
      </c>
      <c r="I18" s="65">
        <f t="shared" si="0"/>
        <v>12514000</v>
      </c>
    </row>
    <row r="19" spans="1:10" s="4" customFormat="1" ht="35.25" customHeight="1">
      <c r="A19" s="40">
        <v>14</v>
      </c>
      <c r="B19" s="48" t="s">
        <v>14</v>
      </c>
      <c r="C19" s="54" t="s">
        <v>22</v>
      </c>
      <c r="D19" s="59" t="s">
        <v>43</v>
      </c>
      <c r="E19" s="41" t="s">
        <v>23</v>
      </c>
      <c r="F19" s="64">
        <v>147000</v>
      </c>
      <c r="G19" s="64">
        <v>100000</v>
      </c>
      <c r="H19" s="64">
        <v>146000</v>
      </c>
      <c r="I19" s="65">
        <f t="shared" si="0"/>
        <v>246000</v>
      </c>
    </row>
    <row r="20" spans="1:10" s="4" customFormat="1" ht="35.25" customHeight="1">
      <c r="A20" s="40">
        <v>15</v>
      </c>
      <c r="B20" s="46" t="s">
        <v>15</v>
      </c>
      <c r="C20" s="54">
        <v>2004</v>
      </c>
      <c r="D20" s="59" t="s">
        <v>61</v>
      </c>
      <c r="E20" s="41" t="s">
        <v>23</v>
      </c>
      <c r="F20" s="64">
        <v>6406000</v>
      </c>
      <c r="G20" s="64">
        <v>5700000</v>
      </c>
      <c r="H20" s="64">
        <v>833000</v>
      </c>
      <c r="I20" s="65">
        <f t="shared" si="0"/>
        <v>6533000</v>
      </c>
    </row>
    <row r="21" spans="1:10" s="4" customFormat="1" ht="42.75">
      <c r="A21" s="40">
        <v>16</v>
      </c>
      <c r="B21" s="46" t="s">
        <v>16</v>
      </c>
      <c r="C21" s="54" t="s">
        <v>62</v>
      </c>
      <c r="D21" s="59" t="s">
        <v>63</v>
      </c>
      <c r="E21" s="41">
        <v>2</v>
      </c>
      <c r="F21" s="64">
        <v>52715000</v>
      </c>
      <c r="G21" s="64">
        <v>46000000</v>
      </c>
      <c r="H21" s="66">
        <v>183000</v>
      </c>
      <c r="I21" s="65">
        <f t="shared" si="0"/>
        <v>46183000</v>
      </c>
    </row>
    <row r="22" spans="1:10" s="4" customFormat="1" ht="35.25" customHeight="1">
      <c r="A22" s="40">
        <v>17</v>
      </c>
      <c r="B22" s="46" t="s">
        <v>17</v>
      </c>
      <c r="C22" s="54">
        <v>2006</v>
      </c>
      <c r="D22" s="59" t="s">
        <v>64</v>
      </c>
      <c r="E22" s="41">
        <v>1</v>
      </c>
      <c r="F22" s="64">
        <v>45387000</v>
      </c>
      <c r="G22" s="64">
        <v>41000000</v>
      </c>
      <c r="H22" s="64">
        <v>6344000</v>
      </c>
      <c r="I22" s="65">
        <f t="shared" si="0"/>
        <v>47344000</v>
      </c>
    </row>
    <row r="23" spans="1:10" s="4" customFormat="1" ht="35.25" customHeight="1">
      <c r="A23" s="40">
        <v>18</v>
      </c>
      <c r="B23" s="46" t="s">
        <v>39</v>
      </c>
      <c r="C23" s="54">
        <v>2009</v>
      </c>
      <c r="D23" s="59" t="s">
        <v>65</v>
      </c>
      <c r="E23" s="41">
        <v>2</v>
      </c>
      <c r="F23" s="64">
        <v>22420000</v>
      </c>
      <c r="G23" s="64">
        <v>20800000</v>
      </c>
      <c r="H23" s="64">
        <v>9874000</v>
      </c>
      <c r="I23" s="65">
        <f>G23+H23</f>
        <v>30674000</v>
      </c>
    </row>
    <row r="24" spans="1:10" s="4" customFormat="1" ht="35.25" customHeight="1" thickBot="1">
      <c r="A24" s="42">
        <v>19</v>
      </c>
      <c r="B24" s="49" t="s">
        <v>42</v>
      </c>
      <c r="C24" s="55">
        <v>2012</v>
      </c>
      <c r="D24" s="60" t="s">
        <v>45</v>
      </c>
      <c r="E24" s="43" t="s">
        <v>23</v>
      </c>
      <c r="F24" s="68">
        <v>2163000</v>
      </c>
      <c r="G24" s="68">
        <v>2165000</v>
      </c>
      <c r="H24" s="68">
        <v>1368000</v>
      </c>
      <c r="I24" s="69">
        <f>G24+H24</f>
        <v>3533000</v>
      </c>
    </row>
    <row r="25" spans="1:10" s="4" customFormat="1" ht="35.25" customHeight="1" thickBot="1">
      <c r="A25" s="50"/>
      <c r="B25" s="100" t="s">
        <v>31</v>
      </c>
      <c r="C25" s="101"/>
      <c r="D25" s="102"/>
      <c r="E25" s="44" t="s">
        <v>23</v>
      </c>
      <c r="F25" s="44" t="s">
        <v>23</v>
      </c>
      <c r="G25" s="70">
        <v>10000000</v>
      </c>
      <c r="H25" s="44" t="s">
        <v>23</v>
      </c>
      <c r="I25" s="71">
        <v>10000000</v>
      </c>
    </row>
    <row r="26" spans="1:10" s="7" customFormat="1" ht="26.25" customHeight="1" thickBot="1">
      <c r="A26" s="83" t="s">
        <v>37</v>
      </c>
      <c r="B26" s="84"/>
      <c r="C26" s="84"/>
      <c r="D26" s="84"/>
      <c r="E26" s="85"/>
      <c r="F26" s="72">
        <f>SUM(F6:F24)</f>
        <v>201083000</v>
      </c>
      <c r="G26" s="72">
        <f>SUM(G6:G25)</f>
        <v>213320000</v>
      </c>
      <c r="H26" s="72">
        <f>SUM(H6:H25)</f>
        <v>33564000</v>
      </c>
      <c r="I26" s="73">
        <f>SUM(I6:I25)</f>
        <v>246884000</v>
      </c>
      <c r="J26" s="9"/>
    </row>
    <row r="27" spans="1:10" ht="31.5" customHeight="1" thickBot="1">
      <c r="A27" s="83" t="s">
        <v>38</v>
      </c>
      <c r="B27" s="84"/>
      <c r="C27" s="84"/>
      <c r="D27" s="84"/>
      <c r="E27" s="84"/>
      <c r="F27" s="84"/>
      <c r="G27" s="84"/>
      <c r="H27" s="85"/>
      <c r="I27" s="73">
        <f>I26/2</f>
        <v>123442000</v>
      </c>
    </row>
    <row r="28" spans="1:10">
      <c r="A28" s="10"/>
      <c r="B28" s="13"/>
      <c r="C28" s="52"/>
      <c r="D28" s="57"/>
      <c r="E28" s="10"/>
      <c r="F28" s="11"/>
      <c r="G28" s="11"/>
      <c r="H28" s="11"/>
      <c r="I28" s="12"/>
    </row>
    <row r="29" spans="1:10" ht="35.25" customHeight="1">
      <c r="A29" s="10" t="s">
        <v>18</v>
      </c>
      <c r="B29" s="87" t="s">
        <v>32</v>
      </c>
      <c r="C29" s="87"/>
      <c r="D29" s="87"/>
      <c r="E29" s="87"/>
      <c r="F29" s="87"/>
      <c r="G29" s="87"/>
      <c r="H29" s="87"/>
      <c r="I29" s="87"/>
    </row>
    <row r="30" spans="1:10" ht="6" customHeight="1">
      <c r="A30" s="10"/>
      <c r="B30" s="13"/>
      <c r="C30" s="52"/>
      <c r="D30" s="57"/>
      <c r="E30" s="10"/>
      <c r="F30" s="11"/>
      <c r="G30" s="11"/>
      <c r="H30" s="11"/>
      <c r="I30" s="12"/>
    </row>
    <row r="31" spans="1:10" ht="35.25" customHeight="1">
      <c r="A31" s="10" t="s">
        <v>19</v>
      </c>
      <c r="B31" s="87" t="s">
        <v>40</v>
      </c>
      <c r="C31" s="87"/>
      <c r="D31" s="87"/>
      <c r="E31" s="87"/>
      <c r="F31" s="87"/>
      <c r="G31" s="87"/>
      <c r="H31" s="87"/>
      <c r="I31" s="87"/>
    </row>
    <row r="32" spans="1:10" ht="6.75" customHeight="1"/>
    <row r="33" spans="2:9" ht="36" customHeight="1">
      <c r="B33" s="88"/>
      <c r="C33" s="88"/>
      <c r="D33" s="88"/>
      <c r="E33" s="88"/>
      <c r="F33" s="88"/>
      <c r="G33" s="88"/>
      <c r="H33" s="88"/>
      <c r="I33" s="88"/>
    </row>
  </sheetData>
  <mergeCells count="13">
    <mergeCell ref="A27:H27"/>
    <mergeCell ref="A2:I2"/>
    <mergeCell ref="B31:I31"/>
    <mergeCell ref="B33:I33"/>
    <mergeCell ref="D4:D5"/>
    <mergeCell ref="B29:I29"/>
    <mergeCell ref="B4:B5"/>
    <mergeCell ref="C4:C5"/>
    <mergeCell ref="E4:E5"/>
    <mergeCell ref="F4:I4"/>
    <mergeCell ref="B25:D25"/>
    <mergeCell ref="A4:A5"/>
    <mergeCell ref="A26:E26"/>
  </mergeCells>
  <phoneticPr fontId="1" type="noConversion"/>
  <pageMargins left="0.78740157480314965" right="0.78740157480314965" top="0.98425196850393704" bottom="0.98425196850393704" header="0.51181102362204722" footer="0.51181102362204722"/>
  <pageSetup paperSize="9" scale="66" orientation="portrait" r:id="rId1"/>
  <headerFooter alignWithMargins="0">
    <oddFooter>&amp;R43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"/>
  <sheetViews>
    <sheetView zoomScaleNormal="100" workbookViewId="0"/>
  </sheetViews>
  <sheetFormatPr defaultRowHeight="12"/>
  <cols>
    <col min="1" max="1" width="5.28515625" style="1" customWidth="1"/>
    <col min="2" max="2" width="14.7109375" style="6" customWidth="1"/>
    <col min="3" max="3" width="11.42578125" style="1" customWidth="1"/>
    <col min="4" max="4" width="13.140625" style="2" customWidth="1"/>
    <col min="5" max="5" width="9.42578125" style="1" customWidth="1"/>
    <col min="6" max="6" width="12.5703125" style="3" customWidth="1"/>
    <col min="7" max="9" width="14.7109375" style="3" customWidth="1"/>
    <col min="10" max="10" width="17.140625" style="2" customWidth="1"/>
    <col min="11" max="11" width="16.28515625" style="1" bestFit="1" customWidth="1"/>
    <col min="12" max="16384" width="9.140625" style="1"/>
  </cols>
  <sheetData>
    <row r="1" spans="1:11" ht="27" customHeight="1">
      <c r="A1" s="10"/>
      <c r="C1" s="27"/>
      <c r="D1" s="27"/>
      <c r="E1" s="27"/>
      <c r="F1" s="27"/>
      <c r="G1" s="27"/>
      <c r="H1" s="27"/>
      <c r="I1" s="27"/>
      <c r="J1" s="28" t="s">
        <v>52</v>
      </c>
    </row>
    <row r="2" spans="1:11" s="8" customFormat="1" ht="24" customHeight="1">
      <c r="A2" s="86" t="s">
        <v>51</v>
      </c>
      <c r="B2" s="86"/>
      <c r="C2" s="86"/>
      <c r="D2" s="86"/>
      <c r="E2" s="86"/>
      <c r="F2" s="86"/>
      <c r="G2" s="86"/>
      <c r="H2" s="86"/>
      <c r="I2" s="86"/>
      <c r="J2" s="86"/>
    </row>
    <row r="3" spans="1:11" s="5" customFormat="1" ht="14.25" customHeight="1" thickBot="1">
      <c r="A3" s="14"/>
      <c r="B3" s="13"/>
      <c r="C3" s="10"/>
      <c r="D3" s="12"/>
      <c r="E3" s="10"/>
      <c r="F3" s="11"/>
      <c r="G3" s="11"/>
      <c r="H3" s="11"/>
      <c r="I3" s="11"/>
      <c r="J3" s="12"/>
    </row>
    <row r="4" spans="1:11" s="5" customFormat="1" ht="59.25" customHeight="1" thickBot="1">
      <c r="A4" s="103" t="s">
        <v>49</v>
      </c>
      <c r="B4" s="91" t="s">
        <v>2</v>
      </c>
      <c r="C4" s="110" t="s">
        <v>4</v>
      </c>
      <c r="D4" s="110" t="s">
        <v>34</v>
      </c>
      <c r="E4" s="110" t="s">
        <v>28</v>
      </c>
      <c r="F4" s="112" t="s">
        <v>29</v>
      </c>
      <c r="G4" s="97" t="s">
        <v>68</v>
      </c>
      <c r="H4" s="98"/>
      <c r="I4" s="98"/>
      <c r="J4" s="99"/>
    </row>
    <row r="5" spans="1:11" s="4" customFormat="1" ht="78" customHeight="1" thickBot="1">
      <c r="A5" s="104"/>
      <c r="B5" s="92"/>
      <c r="C5" s="111"/>
      <c r="D5" s="111"/>
      <c r="E5" s="111"/>
      <c r="F5" s="113"/>
      <c r="G5" s="22" t="s">
        <v>53</v>
      </c>
      <c r="H5" s="22" t="s">
        <v>33</v>
      </c>
      <c r="I5" s="22" t="s">
        <v>41</v>
      </c>
      <c r="J5" s="29" t="s">
        <v>30</v>
      </c>
    </row>
    <row r="6" spans="1:11" s="4" customFormat="1" ht="54.75" customHeight="1">
      <c r="A6" s="20">
        <v>1</v>
      </c>
      <c r="B6" s="15" t="s">
        <v>12</v>
      </c>
      <c r="C6" s="16" t="str">
        <f>stvanice_r</f>
        <v>1914 (rekonstr. 2003)</v>
      </c>
      <c r="D6" s="16" t="str">
        <f>stvanice_t</f>
        <v>2003 (TZ 2005, 2009, 2011, 2013)</v>
      </c>
      <c r="E6" s="16">
        <f>stvanice_b</f>
        <v>3</v>
      </c>
      <c r="F6" s="34" t="s">
        <v>24</v>
      </c>
      <c r="G6" s="74">
        <f>stvanice_aktr</f>
        <v>29504000</v>
      </c>
      <c r="H6" s="74">
        <f>stvanice_prum</f>
        <v>37300000</v>
      </c>
      <c r="I6" s="74">
        <f>stvanice_nakl</f>
        <v>2500000</v>
      </c>
      <c r="J6" s="75">
        <f>stvanice_soucet</f>
        <v>39800000</v>
      </c>
    </row>
    <row r="7" spans="1:11" s="4" customFormat="1" ht="54.75" customHeight="1">
      <c r="A7" s="21">
        <v>2</v>
      </c>
      <c r="B7" s="17" t="s">
        <v>10</v>
      </c>
      <c r="C7" s="16" t="str">
        <f>podbaba_r</f>
        <v>1997 (rekonstr. 2003, 2014)</v>
      </c>
      <c r="D7" s="16" t="str">
        <f>podbaba_t</f>
        <v>2014 (TZ 2015)</v>
      </c>
      <c r="E7" s="16">
        <f>podbaba_b</f>
        <v>2</v>
      </c>
      <c r="F7" s="35" t="s">
        <v>24</v>
      </c>
      <c r="G7" s="74">
        <f>podbaba_aktr</f>
        <v>16223000</v>
      </c>
      <c r="H7" s="74">
        <f>podbaba_prum</f>
        <v>13500000</v>
      </c>
      <c r="I7" s="74">
        <f>podbaba_nakl</f>
        <v>2966000</v>
      </c>
      <c r="J7" s="76">
        <f>podbaba_soucet</f>
        <v>16466000</v>
      </c>
    </row>
    <row r="8" spans="1:11" s="4" customFormat="1" ht="54.75" customHeight="1">
      <c r="A8" s="21">
        <v>3</v>
      </c>
      <c r="B8" s="17" t="s">
        <v>11</v>
      </c>
      <c r="C8" s="16" t="str">
        <f>klecany_r</f>
        <v>2001 (rekonstr. 2003, 2016)</v>
      </c>
      <c r="D8" s="16" t="str">
        <f>klecany_t</f>
        <v>2001 (TZ 2011, 2013, 2016)</v>
      </c>
      <c r="E8" s="16">
        <f>klecany_b</f>
        <v>2</v>
      </c>
      <c r="F8" s="35" t="s">
        <v>25</v>
      </c>
      <c r="G8" s="74">
        <f>klecany_aktr</f>
        <v>-3864000</v>
      </c>
      <c r="H8" s="74">
        <f>klecany_prum</f>
        <v>9200000</v>
      </c>
      <c r="I8" s="74">
        <f>klecany_nakl</f>
        <v>3314000</v>
      </c>
      <c r="J8" s="76">
        <f>klecany_soucet</f>
        <v>12514000</v>
      </c>
    </row>
    <row r="9" spans="1:11" s="4" customFormat="1" ht="54.75" customHeight="1">
      <c r="A9" s="21">
        <v>4</v>
      </c>
      <c r="B9" s="18" t="s">
        <v>16</v>
      </c>
      <c r="C9" s="16" t="str">
        <f>libcice_r</f>
        <v>1998 (oprava 2003, rekonstr. 2014)</v>
      </c>
      <c r="D9" s="16" t="str">
        <f>libcice_t</f>
        <v>1998 (TZ 2010, 2014, 2015, 2016)</v>
      </c>
      <c r="E9" s="16">
        <f>libcice_b</f>
        <v>2</v>
      </c>
      <c r="F9" s="35" t="s">
        <v>26</v>
      </c>
      <c r="G9" s="74">
        <f>libcice_aktr</f>
        <v>52715000</v>
      </c>
      <c r="H9" s="74">
        <f>libcice_prum</f>
        <v>46000000</v>
      </c>
      <c r="I9" s="74">
        <f>libcice_nakl</f>
        <v>183000</v>
      </c>
      <c r="J9" s="76">
        <f>libcice_soucet</f>
        <v>46183000</v>
      </c>
    </row>
    <row r="10" spans="1:11" s="4" customFormat="1" ht="54.75" customHeight="1">
      <c r="A10" s="21">
        <v>5</v>
      </c>
      <c r="B10" s="18" t="s">
        <v>17</v>
      </c>
      <c r="C10" s="16">
        <f>vranany_r</f>
        <v>2006</v>
      </c>
      <c r="D10" s="16" t="str">
        <f>vranany_t</f>
        <v>2006 (TZ 2009, 2010)</v>
      </c>
      <c r="E10" s="16">
        <f>vranany_b</f>
        <v>1</v>
      </c>
      <c r="F10" s="35" t="s">
        <v>27</v>
      </c>
      <c r="G10" s="74">
        <f>vranany_aktr</f>
        <v>45387000</v>
      </c>
      <c r="H10" s="74">
        <f>vranany_prum</f>
        <v>41000000</v>
      </c>
      <c r="I10" s="74">
        <f>vranany_nakl</f>
        <v>6344000</v>
      </c>
      <c r="J10" s="76">
        <f>vranany_soucet</f>
        <v>47344000</v>
      </c>
    </row>
    <row r="11" spans="1:11" s="7" customFormat="1" ht="54.75" customHeight="1" thickBot="1">
      <c r="A11" s="25">
        <v>6</v>
      </c>
      <c r="B11" s="30" t="s">
        <v>39</v>
      </c>
      <c r="C11" s="31">
        <f>troja_r</f>
        <v>2009</v>
      </c>
      <c r="D11" s="31" t="str">
        <f>troja_t</f>
        <v>2009 (TZ 2010, 2012)</v>
      </c>
      <c r="E11" s="31">
        <f>troja_b</f>
        <v>2</v>
      </c>
      <c r="F11" s="36" t="s">
        <v>24</v>
      </c>
      <c r="G11" s="77">
        <f>troja_aktr</f>
        <v>22420000</v>
      </c>
      <c r="H11" s="77">
        <f>troja_prum</f>
        <v>20800000</v>
      </c>
      <c r="I11" s="77">
        <f>troja_nakl</f>
        <v>9874000</v>
      </c>
      <c r="J11" s="78">
        <f>troja_soucet</f>
        <v>30674000</v>
      </c>
      <c r="K11" s="9"/>
    </row>
    <row r="12" spans="1:11" s="4" customFormat="1" ht="35.25" customHeight="1" thickBot="1">
      <c r="A12" s="26"/>
      <c r="B12" s="108" t="s">
        <v>31</v>
      </c>
      <c r="C12" s="109"/>
      <c r="D12" s="109"/>
      <c r="E12" s="32" t="s">
        <v>23</v>
      </c>
      <c r="F12" s="33" t="s">
        <v>23</v>
      </c>
      <c r="G12" s="37" t="s">
        <v>23</v>
      </c>
      <c r="H12" s="79">
        <v>5000000</v>
      </c>
      <c r="I12" s="37" t="s">
        <v>23</v>
      </c>
      <c r="J12" s="80">
        <v>5000000</v>
      </c>
    </row>
    <row r="13" spans="1:11" ht="31.5" customHeight="1" thickBot="1">
      <c r="A13" s="105" t="s">
        <v>36</v>
      </c>
      <c r="B13" s="106"/>
      <c r="C13" s="106"/>
      <c r="D13" s="106"/>
      <c r="E13" s="106"/>
      <c r="F13" s="107"/>
      <c r="G13" s="81">
        <f>G11+G10+G9+G8+G7+G6</f>
        <v>162385000</v>
      </c>
      <c r="H13" s="81">
        <f>H12+H11+H10+H9+H8+H7+H6</f>
        <v>172800000</v>
      </c>
      <c r="I13" s="81">
        <f>I11+I10+I9+I8+I7+I6</f>
        <v>25181000</v>
      </c>
      <c r="J13" s="82">
        <f>J12+J11+J10+J9+J8+J7+J6</f>
        <v>197981000</v>
      </c>
    </row>
    <row r="14" spans="1:11" ht="31.5" customHeight="1" thickBot="1">
      <c r="A14" s="105" t="s">
        <v>35</v>
      </c>
      <c r="B14" s="106"/>
      <c r="C14" s="106"/>
      <c r="D14" s="106"/>
      <c r="E14" s="106"/>
      <c r="F14" s="106"/>
      <c r="G14" s="106"/>
      <c r="H14" s="106"/>
      <c r="I14" s="107"/>
      <c r="J14" s="82">
        <f>J13/2</f>
        <v>98990500</v>
      </c>
    </row>
    <row r="15" spans="1:11" ht="19.5" customHeight="1">
      <c r="A15" s="10"/>
      <c r="B15" s="13"/>
      <c r="C15" s="10"/>
      <c r="D15" s="12"/>
      <c r="E15" s="10"/>
      <c r="F15" s="11"/>
      <c r="G15" s="11"/>
      <c r="H15" s="11"/>
      <c r="I15" s="11"/>
      <c r="J15" s="12"/>
    </row>
    <row r="16" spans="1:11" ht="35.25" customHeight="1">
      <c r="A16" s="10" t="s">
        <v>18</v>
      </c>
      <c r="B16" s="87" t="s">
        <v>32</v>
      </c>
      <c r="C16" s="87"/>
      <c r="D16" s="87"/>
      <c r="E16" s="87"/>
      <c r="F16" s="87"/>
      <c r="G16" s="87"/>
      <c r="H16" s="87"/>
      <c r="I16" s="87"/>
      <c r="J16" s="11"/>
    </row>
    <row r="17" spans="1:10" ht="6" customHeight="1">
      <c r="A17" s="10"/>
      <c r="B17" s="13"/>
      <c r="C17" s="10"/>
      <c r="D17" s="12"/>
      <c r="E17" s="10"/>
      <c r="F17" s="11"/>
      <c r="G17" s="11"/>
      <c r="H17" s="11"/>
      <c r="I17" s="12"/>
      <c r="J17" s="11"/>
    </row>
    <row r="18" spans="1:10" ht="35.25" customHeight="1">
      <c r="A18" s="10" t="s">
        <v>19</v>
      </c>
      <c r="B18" s="87" t="s">
        <v>40</v>
      </c>
      <c r="C18" s="87"/>
      <c r="D18" s="87"/>
      <c r="E18" s="87"/>
      <c r="F18" s="87"/>
      <c r="G18" s="87"/>
      <c r="H18" s="87"/>
      <c r="I18" s="87"/>
      <c r="J18" s="11"/>
    </row>
  </sheetData>
  <mergeCells count="13">
    <mergeCell ref="A14:I14"/>
    <mergeCell ref="A2:J2"/>
    <mergeCell ref="B16:I16"/>
    <mergeCell ref="B18:I18"/>
    <mergeCell ref="B12:D12"/>
    <mergeCell ref="B4:B5"/>
    <mergeCell ref="C4:C5"/>
    <mergeCell ref="D4:D5"/>
    <mergeCell ref="E4:E5"/>
    <mergeCell ref="F4:F5"/>
    <mergeCell ref="G4:J4"/>
    <mergeCell ref="A4:A5"/>
    <mergeCell ref="A13:F13"/>
  </mergeCells>
  <phoneticPr fontId="1" type="noConversion"/>
  <pageMargins left="0.78740157480314965" right="0.78740157480314965" top="0.98425196850393704" bottom="0.98425196850393704" header="0.51181102362204722" footer="0.51181102362204722"/>
  <pageSetup paperSize="9" scale="68" orientation="portrait" r:id="rId1"/>
  <headerFooter alignWithMargins="0">
    <oddFooter>&amp;R&amp;"-,Obyčejné"&amp;9 44</oddFooter>
  </headerFooter>
  <ignoredErrors>
    <ignoredError sqref="H1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42</vt:i4>
      </vt:variant>
    </vt:vector>
  </HeadingPairs>
  <TitlesOfParts>
    <vt:vector size="44" baseType="lpstr">
      <vt:lpstr>MVE živelní přerušení prov</vt:lpstr>
      <vt:lpstr>MVE strojní přerušení</vt:lpstr>
      <vt:lpstr>klecany_aktr</vt:lpstr>
      <vt:lpstr>klecany_b</vt:lpstr>
      <vt:lpstr>klecany_nakl</vt:lpstr>
      <vt:lpstr>klecany_prum</vt:lpstr>
      <vt:lpstr>klecany_r</vt:lpstr>
      <vt:lpstr>klecany_soucet</vt:lpstr>
      <vt:lpstr>klecany_t</vt:lpstr>
      <vt:lpstr>libcice_aktr</vt:lpstr>
      <vt:lpstr>libcice_b</vt:lpstr>
      <vt:lpstr>libcice_nakl</vt:lpstr>
      <vt:lpstr>libcice_prum</vt:lpstr>
      <vt:lpstr>libcice_r</vt:lpstr>
      <vt:lpstr>libcice_soucet</vt:lpstr>
      <vt:lpstr>libcice_t</vt:lpstr>
      <vt:lpstr>podbaba_aktr</vt:lpstr>
      <vt:lpstr>podbaba_b</vt:lpstr>
      <vt:lpstr>podbaba_nakl</vt:lpstr>
      <vt:lpstr>podbaba_prum</vt:lpstr>
      <vt:lpstr>podbaba_r</vt:lpstr>
      <vt:lpstr>podbaba_soucet</vt:lpstr>
      <vt:lpstr>podbaba_t</vt:lpstr>
      <vt:lpstr>stvanice_aktr</vt:lpstr>
      <vt:lpstr>stvanice_b</vt:lpstr>
      <vt:lpstr>stvanice_nakl</vt:lpstr>
      <vt:lpstr>stvanice_prum</vt:lpstr>
      <vt:lpstr>stvanice_r</vt:lpstr>
      <vt:lpstr>stvanice_soucet</vt:lpstr>
      <vt:lpstr>stvanice_t</vt:lpstr>
      <vt:lpstr>troja_aktr</vt:lpstr>
      <vt:lpstr>troja_b</vt:lpstr>
      <vt:lpstr>troja_nakl</vt:lpstr>
      <vt:lpstr>troja_prum</vt:lpstr>
      <vt:lpstr>troja_r</vt:lpstr>
      <vt:lpstr>troja_soucet</vt:lpstr>
      <vt:lpstr>troja_t</vt:lpstr>
      <vt:lpstr>vranany_aktr</vt:lpstr>
      <vt:lpstr>vranany_b</vt:lpstr>
      <vt:lpstr>vranany_nakl</vt:lpstr>
      <vt:lpstr>vranany_prum</vt:lpstr>
      <vt:lpstr>vranany_r</vt:lpstr>
      <vt:lpstr>vranany_soucet</vt:lpstr>
      <vt:lpstr>vranany_t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Zbyněk Kros</dc:creator>
  <cp:lastModifiedBy>Pochmon Zbyněk</cp:lastModifiedBy>
  <cp:lastPrinted>2017-06-09T09:21:22Z</cp:lastPrinted>
  <dcterms:created xsi:type="dcterms:W3CDTF">1998-03-23T08:23:51Z</dcterms:created>
  <dcterms:modified xsi:type="dcterms:W3CDTF">2017-07-27T06:31:59Z</dcterms:modified>
</cp:coreProperties>
</file>